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計算シート" sheetId="1" r:id="rId1"/>
    <sheet name="データ" sheetId="2" r:id="rId2"/>
  </sheets>
  <definedNames>
    <definedName name="_xlnm.Print_Area" localSheetId="0">'計算シート'!$A$1:$F$31</definedName>
  </definedNames>
  <calcPr fullCalcOnLoad="1"/>
</workbook>
</file>

<file path=xl/sharedStrings.xml><?xml version="1.0" encoding="utf-8"?>
<sst xmlns="http://schemas.openxmlformats.org/spreadsheetml/2006/main" count="86" uniqueCount="72">
  <si>
    <t>一般</t>
  </si>
  <si>
    <t>学習</t>
  </si>
  <si>
    <t>館内トークを</t>
  </si>
  <si>
    <t>申し込む</t>
  </si>
  <si>
    <t>申し込まない</t>
  </si>
  <si>
    <t>見る</t>
  </si>
  <si>
    <t>見ない</t>
  </si>
  <si>
    <t>船の便は</t>
  </si>
  <si>
    <t>とらない</t>
  </si>
  <si>
    <t>20分</t>
  </si>
  <si>
    <t>40分</t>
  </si>
  <si>
    <t>60分</t>
  </si>
  <si>
    <t>9:30</t>
  </si>
  <si>
    <t>10:40</t>
  </si>
  <si>
    <t>13:10</t>
  </si>
  <si>
    <t>14:40</t>
  </si>
  <si>
    <t>■所要時間等算出シミュレーション</t>
  </si>
  <si>
    <t>予備（休憩）時間</t>
  </si>
  <si>
    <t>入力項目</t>
  </si>
  <si>
    <t>見学終了の予測時間</t>
  </si>
  <si>
    <t>7:40</t>
  </si>
  <si>
    <t>大津島行出航時間</t>
  </si>
  <si>
    <t>帰りの船の出航時間は</t>
  </si>
  <si>
    <t>馬島港到着時間</t>
  </si>
  <si>
    <t>必要時間</t>
  </si>
  <si>
    <t>帰りの船の出航時間</t>
  </si>
  <si>
    <t>目的</t>
  </si>
  <si>
    <t>館内トーク</t>
  </si>
  <si>
    <t>ビデオ</t>
  </si>
  <si>
    <t>館外ツアー</t>
  </si>
  <si>
    <t>食事</t>
  </si>
  <si>
    <t>ビデオ</t>
  </si>
  <si>
    <t>7:40</t>
  </si>
  <si>
    <t>とらない</t>
  </si>
  <si>
    <t>9:30</t>
  </si>
  <si>
    <t>10:40</t>
  </si>
  <si>
    <t>13:10</t>
  </si>
  <si>
    <t>14:40</t>
  </si>
  <si>
    <t>出力項目（時・時間）</t>
  </si>
  <si>
    <t>シミュレーション詳細</t>
  </si>
  <si>
    <t>備考</t>
  </si>
  <si>
    <t>搭乗員の証言ビデオを</t>
  </si>
  <si>
    <t>食事時間は</t>
  </si>
  <si>
    <t>回天記念館</t>
  </si>
  <si>
    <t>基地跡等見学</t>
  </si>
  <si>
    <t>予備（休憩）時間</t>
  </si>
  <si>
    <t>巡　航　船</t>
  </si>
  <si>
    <t>巡　航　船</t>
  </si>
  <si>
    <t>場所等</t>
  </si>
  <si>
    <t>時間（時）</t>
  </si>
  <si>
    <t>所要時間（時間）</t>
  </si>
  <si>
    <t>徳山港発</t>
  </si>
  <si>
    <t>徳山港着</t>
  </si>
  <si>
    <t>馬島港着</t>
  </si>
  <si>
    <t>馬島港発</t>
  </si>
  <si>
    <t>到　着</t>
  </si>
  <si>
    <t>出　発</t>
  </si>
  <si>
    <t>開　始</t>
  </si>
  <si>
    <t>終　了</t>
  </si>
  <si>
    <t>食　事　時　間</t>
  </si>
  <si>
    <t>適当な見学順序に調整してください</t>
  </si>
  <si>
    <t>入力項目のドロップダウンメニューで選択してください</t>
  </si>
  <si>
    <t>基地跡等の見学を</t>
  </si>
  <si>
    <t>する</t>
  </si>
  <si>
    <t>しない</t>
  </si>
  <si>
    <t>基地跡等の見学</t>
  </si>
  <si>
    <t>する</t>
  </si>
  <si>
    <t>しない</t>
  </si>
  <si>
    <t>船便の時刻は、「通常期」を記載しています。船の検査時、年末年始等、変更となる場合がありますので、事前に大津島巡航へご確認ください。</t>
  </si>
  <si>
    <t>する</t>
  </si>
  <si>
    <t>7:40</t>
  </si>
  <si>
    <t>とらない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</si>
</sst>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"/>
    <numFmt numFmtId="178" formatCode="[$-F400]h:mm:ss\ AM/PM"/>
    <numFmt numFmtId="179" formatCode="0_ "/>
    <numFmt numFmtId="180" formatCode="0.000000_ "/>
    <numFmt numFmtId="181" formatCode="0_);[Red]\(0\)"/>
    <numFmt numFmtId="182" formatCode="0.00000000_);[Red]\(0.00000000\)"/>
    <numFmt numFmtId="183" formatCode="0.0_);[Red]\(0.0\)"/>
    <numFmt numFmtId="184" formatCode="0.00_);[Red]\(0.00\)"/>
    <numFmt numFmtId="185" formatCode="0.000_);[Red]\(0.000\)"/>
    <numFmt numFmtId="186" formatCode="0.0000_);[Red]\(0.00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20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12" borderId="2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0" fontId="0" fillId="0" borderId="19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0" zoomScaleNormal="7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8.8515625" style="0" customWidth="1"/>
    <col min="2" max="3" width="20.00390625" style="0" customWidth="1"/>
    <col min="4" max="4" width="19.421875" style="0" customWidth="1"/>
    <col min="5" max="5" width="20.57421875" style="0" customWidth="1"/>
    <col min="6" max="6" width="21.00390625" style="0" customWidth="1"/>
    <col min="7" max="7" width="9.28125" style="0" customWidth="1"/>
  </cols>
  <sheetData>
    <row r="1" ht="18.75">
      <c r="A1" s="7" t="s">
        <v>16</v>
      </c>
    </row>
    <row r="2" ht="18" customHeight="1">
      <c r="A2" s="11" t="s">
        <v>61</v>
      </c>
    </row>
    <row r="3" ht="18" customHeight="1">
      <c r="A3" s="39" t="s">
        <v>68</v>
      </c>
    </row>
    <row r="4" spans="1:15" ht="13.5">
      <c r="A4" s="52" t="s">
        <v>18</v>
      </c>
      <c r="B4" s="53"/>
      <c r="C4" s="53"/>
      <c r="D4" s="53"/>
      <c r="E4" s="53"/>
      <c r="H4" s="12" t="s">
        <v>21</v>
      </c>
      <c r="I4" s="12" t="s">
        <v>26</v>
      </c>
      <c r="J4" s="12" t="s">
        <v>27</v>
      </c>
      <c r="K4" s="12" t="s">
        <v>31</v>
      </c>
      <c r="L4" s="12" t="s">
        <v>29</v>
      </c>
      <c r="M4" s="12" t="s">
        <v>30</v>
      </c>
      <c r="N4" s="12"/>
      <c r="O4" s="12"/>
    </row>
    <row r="5" spans="1:15" ht="13.5">
      <c r="A5" s="10" t="s">
        <v>7</v>
      </c>
      <c r="B5" s="10" t="s">
        <v>2</v>
      </c>
      <c r="C5" s="10" t="s">
        <v>41</v>
      </c>
      <c r="D5" s="10" t="s">
        <v>62</v>
      </c>
      <c r="E5" s="10" t="s">
        <v>42</v>
      </c>
      <c r="H5" s="13" t="s">
        <v>32</v>
      </c>
      <c r="I5" s="12" t="s">
        <v>0</v>
      </c>
      <c r="J5" s="12" t="s">
        <v>3</v>
      </c>
      <c r="K5" s="12" t="s">
        <v>5</v>
      </c>
      <c r="L5" s="12" t="s">
        <v>63</v>
      </c>
      <c r="M5" s="12" t="s">
        <v>33</v>
      </c>
      <c r="N5" s="12"/>
      <c r="O5" s="12"/>
    </row>
    <row r="6" spans="1:15" ht="17.25" customHeight="1">
      <c r="A6" s="9" t="s">
        <v>70</v>
      </c>
      <c r="B6" s="8" t="s">
        <v>3</v>
      </c>
      <c r="C6" s="8" t="s">
        <v>5</v>
      </c>
      <c r="D6" s="8" t="s">
        <v>69</v>
      </c>
      <c r="E6" s="8" t="s">
        <v>71</v>
      </c>
      <c r="H6" s="13" t="s">
        <v>34</v>
      </c>
      <c r="I6" s="12" t="s">
        <v>1</v>
      </c>
      <c r="J6" s="12" t="s">
        <v>4</v>
      </c>
      <c r="K6" s="12" t="s">
        <v>6</v>
      </c>
      <c r="L6" s="12" t="s">
        <v>64</v>
      </c>
      <c r="M6" s="12" t="s">
        <v>9</v>
      </c>
      <c r="N6" s="12"/>
      <c r="O6" s="12"/>
    </row>
    <row r="7" spans="1:16" ht="13.5">
      <c r="A7" s="6"/>
      <c r="I7" s="13" t="s">
        <v>35</v>
      </c>
      <c r="J7" s="12"/>
      <c r="K7" s="12"/>
      <c r="L7" s="12"/>
      <c r="M7" s="12"/>
      <c r="N7" s="12" t="s">
        <v>10</v>
      </c>
      <c r="O7" s="12"/>
      <c r="P7" s="12"/>
    </row>
    <row r="8" spans="9:16" ht="13.5">
      <c r="I8" s="13" t="s">
        <v>36</v>
      </c>
      <c r="J8" s="12"/>
      <c r="K8" s="12"/>
      <c r="L8" s="12"/>
      <c r="M8" s="12"/>
      <c r="N8" s="12" t="s">
        <v>11</v>
      </c>
      <c r="O8" s="12"/>
      <c r="P8" s="12"/>
    </row>
    <row r="9" spans="9:16" ht="13.5">
      <c r="I9" s="13" t="s">
        <v>37</v>
      </c>
      <c r="J9" s="12"/>
      <c r="K9" s="12"/>
      <c r="L9" s="12"/>
      <c r="M9" s="12"/>
      <c r="N9" s="12"/>
      <c r="O9" s="12"/>
      <c r="P9" s="12"/>
    </row>
    <row r="10" spans="9:16" ht="13.5">
      <c r="I10" s="12"/>
      <c r="J10" s="12"/>
      <c r="K10" s="12"/>
      <c r="L10" s="12"/>
      <c r="M10" s="12"/>
      <c r="N10" s="12"/>
      <c r="O10" s="12"/>
      <c r="P10" s="12"/>
    </row>
    <row r="11" spans="1:16" ht="13.5">
      <c r="A11" s="44" t="s">
        <v>38</v>
      </c>
      <c r="B11" s="45"/>
      <c r="C11" s="46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33" t="s">
        <v>19</v>
      </c>
      <c r="B12" s="33" t="s">
        <v>22</v>
      </c>
      <c r="C12" s="34" t="s">
        <v>17</v>
      </c>
      <c r="I12" s="12"/>
      <c r="J12" s="12"/>
      <c r="K12" s="12"/>
      <c r="L12" s="12"/>
      <c r="M12" s="12"/>
      <c r="N12" s="12"/>
      <c r="O12" s="12"/>
      <c r="P12" s="12"/>
    </row>
    <row r="13" spans="1:16" ht="13.5">
      <c r="A13" s="38">
        <f>IF(A6="7:40",(8*60+24+10+データ!F13)/1440,IF(A6="9:30",(9*60+48+10+データ!F13)/1440,IF(A6="10:40",(11*60+24+10+データ!F13)/1440,IF(A6="13:10",(13*60+36+10+データ!F13)/1440,IF(A6="14:40",(15*60+14+10+データ!F13)/1440,"")))))</f>
        <v>0.44027777777777777</v>
      </c>
      <c r="B13" s="38">
        <f>IF(AND((データ!I20-A13)&gt;0,(データ!I19-A13)&lt;0),データ!I20,IF(AND((データ!I19-A13)&gt;0,(データ!I18-A13)&lt;0),データ!I19,IF(AND((データ!I18-A13)&gt;0,(データ!I17-A13)&lt;0),データ!I18,IF(AND((データ!I17-A13)&gt;0,(データ!I16-A13)&lt;0),データ!I17,IF((データ!I16-A13)&gt;0,データ!I16,"帰りの便がありません")))))</f>
        <v>0.46319444444444446</v>
      </c>
      <c r="C13" s="38">
        <f>IF(B13="帰りの便がありません","",IF((B13-A13)&gt;0,B13-A13,""))</f>
        <v>0.022916666666666696</v>
      </c>
      <c r="I13" s="12"/>
      <c r="J13" s="14"/>
      <c r="K13" s="14"/>
      <c r="L13" s="14"/>
      <c r="M13" s="14"/>
      <c r="N13" s="12"/>
      <c r="O13" s="12"/>
      <c r="P13" s="12"/>
    </row>
    <row r="14" spans="9:16" ht="13.5">
      <c r="I14" s="12"/>
      <c r="J14" s="12"/>
      <c r="K14" s="12"/>
      <c r="L14" s="12"/>
      <c r="M14" s="12"/>
      <c r="N14" s="12"/>
      <c r="O14" s="12"/>
      <c r="P14" s="12"/>
    </row>
    <row r="15" spans="9:16" ht="13.5">
      <c r="I15" s="12" t="s">
        <v>23</v>
      </c>
      <c r="J15" s="12"/>
      <c r="K15" s="12"/>
      <c r="L15" s="12"/>
      <c r="M15" s="12"/>
      <c r="N15" s="12"/>
      <c r="O15" s="12" t="s">
        <v>25</v>
      </c>
      <c r="P15" s="12"/>
    </row>
    <row r="16" spans="1:16" ht="13.5">
      <c r="A16" s="47" t="s">
        <v>39</v>
      </c>
      <c r="B16" s="48"/>
      <c r="C16" s="48"/>
      <c r="D16" s="48"/>
      <c r="E16" s="49"/>
      <c r="I16" s="12"/>
      <c r="J16" s="12"/>
      <c r="K16" s="12"/>
      <c r="L16" s="12"/>
      <c r="M16" s="12"/>
      <c r="N16" s="12"/>
      <c r="O16" s="12"/>
      <c r="P16" s="12"/>
    </row>
    <row r="17" spans="1:16" ht="13.5">
      <c r="A17" s="54" t="s">
        <v>48</v>
      </c>
      <c r="B17" s="55"/>
      <c r="C17" s="35" t="s">
        <v>49</v>
      </c>
      <c r="D17" s="36" t="s">
        <v>50</v>
      </c>
      <c r="E17" s="37" t="s">
        <v>40</v>
      </c>
      <c r="I17" s="12"/>
      <c r="J17" s="12"/>
      <c r="K17" s="12"/>
      <c r="L17" s="12"/>
      <c r="M17" s="12"/>
      <c r="N17" s="12"/>
      <c r="O17" s="12"/>
      <c r="P17" s="12"/>
    </row>
    <row r="18" spans="1:16" ht="13.5">
      <c r="A18" s="50" t="s">
        <v>46</v>
      </c>
      <c r="B18" s="31" t="s">
        <v>51</v>
      </c>
      <c r="C18" s="24" t="str">
        <f>A6</f>
        <v>7:40</v>
      </c>
      <c r="D18" s="58">
        <f>C19-C18</f>
        <v>0.030555555555555558</v>
      </c>
      <c r="E18" s="22"/>
      <c r="G18" s="3"/>
      <c r="I18" s="15">
        <v>0.35</v>
      </c>
      <c r="J18" s="12"/>
      <c r="K18" s="12"/>
      <c r="L18" s="12"/>
      <c r="M18" s="12"/>
      <c r="N18" s="12"/>
      <c r="O18" s="16">
        <v>0.46319444444444446</v>
      </c>
      <c r="P18" s="12"/>
    </row>
    <row r="19" spans="1:16" ht="13.5">
      <c r="A19" s="51"/>
      <c r="B19" s="32" t="s">
        <v>53</v>
      </c>
      <c r="C19" s="25" t="str">
        <f>IF(A6="7:40","8:24",IF(A6="9:30","9:48",IF(A6="10:40","11:24",IF(A6="13:10","13:36","15:14"))))</f>
        <v>8:24</v>
      </c>
      <c r="D19" s="59"/>
      <c r="E19" s="23"/>
      <c r="I19" s="15">
        <v>0.4083333333333334</v>
      </c>
      <c r="J19" s="12"/>
      <c r="K19" s="12"/>
      <c r="L19" s="12"/>
      <c r="M19" s="12"/>
      <c r="N19" s="12"/>
      <c r="O19" s="16">
        <v>0.5416666666666666</v>
      </c>
      <c r="P19" s="12"/>
    </row>
    <row r="20" spans="1:16" ht="13.5">
      <c r="A20" s="50" t="s">
        <v>43</v>
      </c>
      <c r="B20" s="31" t="s">
        <v>55</v>
      </c>
      <c r="C20" s="26">
        <f>TIMEVALUE(C19)+TIMEVALUE("0:10")</f>
        <v>0.35694444444444445</v>
      </c>
      <c r="D20" s="58">
        <f>C21-C20</f>
        <v>0.059027777777777735</v>
      </c>
      <c r="E20" s="20"/>
      <c r="G20" s="3"/>
      <c r="I20" s="15">
        <v>0.5666666666666667</v>
      </c>
      <c r="J20" s="12"/>
      <c r="K20" s="12"/>
      <c r="L20" s="12"/>
      <c r="M20" s="12"/>
      <c r="N20" s="12"/>
      <c r="O20" s="16">
        <v>0.6944444444444445</v>
      </c>
      <c r="P20" s="12"/>
    </row>
    <row r="21" spans="1:16" ht="13.5">
      <c r="A21" s="51"/>
      <c r="B21" s="32" t="s">
        <v>56</v>
      </c>
      <c r="C21" s="25">
        <f>C20+データ!B13/(24*60)+データ!C13/(24*60)+TIMEVALUE("0:30")</f>
        <v>0.4159722222222222</v>
      </c>
      <c r="D21" s="59"/>
      <c r="E21" s="19"/>
      <c r="G21" s="2"/>
      <c r="I21" s="15">
        <v>0.6347222222222222</v>
      </c>
      <c r="J21" s="12"/>
      <c r="K21" s="12"/>
      <c r="L21" s="12"/>
      <c r="M21" s="12"/>
      <c r="N21" s="12"/>
      <c r="O21" s="15">
        <v>0.7361111111111112</v>
      </c>
      <c r="P21" s="12"/>
    </row>
    <row r="22" spans="1:5" ht="13.5">
      <c r="A22" s="50" t="s">
        <v>44</v>
      </c>
      <c r="B22" s="31" t="s">
        <v>57</v>
      </c>
      <c r="C22" s="26">
        <f>IF(データ!D13=0,"",C21)</f>
        <v>0.4159722222222222</v>
      </c>
      <c r="D22" s="60">
        <f>IF(データ!D13=0,"",C23-C22)</f>
        <v>0.010416666666666685</v>
      </c>
      <c r="E22" s="18"/>
    </row>
    <row r="23" spans="1:5" ht="13.5">
      <c r="A23" s="51"/>
      <c r="B23" s="32" t="s">
        <v>58</v>
      </c>
      <c r="C23" s="27">
        <f>IF(データ!D13=0,"",C21+データ!D13/(60*24))</f>
        <v>0.4263888888888889</v>
      </c>
      <c r="D23" s="61"/>
      <c r="E23" s="21"/>
    </row>
    <row r="24" spans="1:6" ht="13.5">
      <c r="A24" s="40" t="s">
        <v>59</v>
      </c>
      <c r="B24" s="41"/>
      <c r="C24" s="28">
        <f>IF(データ!E13=0,"",C21+データ!D13/(60*24))</f>
      </c>
      <c r="D24" s="60">
        <f>IF(データ!E13=0,"",C25-C24)</f>
      </c>
      <c r="E24" s="56" t="s">
        <v>60</v>
      </c>
      <c r="F24" s="2"/>
    </row>
    <row r="25" spans="1:6" ht="13.5">
      <c r="A25" s="42"/>
      <c r="B25" s="43"/>
      <c r="C25" s="29">
        <f>IF(データ!E13=0,"",C24+データ!E13/(60*24))</f>
      </c>
      <c r="D25" s="61"/>
      <c r="E25" s="57"/>
      <c r="F25" s="2"/>
    </row>
    <row r="26" spans="1:6" ht="13.5">
      <c r="A26" s="40" t="s">
        <v>45</v>
      </c>
      <c r="B26" s="41"/>
      <c r="C26" s="25">
        <f>C21+データ!D13/(24*60)+データ!E13/(24*60)</f>
        <v>0.4263888888888889</v>
      </c>
      <c r="D26" s="60">
        <f>IF(B13="帰りの便がありません"," ",C27-C26)</f>
        <v>0.03680555555555559</v>
      </c>
      <c r="E26" s="18"/>
      <c r="F26" s="2"/>
    </row>
    <row r="27" spans="1:6" ht="13.5">
      <c r="A27" s="42"/>
      <c r="B27" s="43"/>
      <c r="C27" s="29">
        <f>IF(B13="帰りの便がありません","",B13)</f>
        <v>0.46319444444444446</v>
      </c>
      <c r="D27" s="61"/>
      <c r="E27" s="21"/>
      <c r="F27" s="2"/>
    </row>
    <row r="28" spans="1:5" ht="13.5">
      <c r="A28" s="50" t="s">
        <v>47</v>
      </c>
      <c r="B28" s="31" t="s">
        <v>54</v>
      </c>
      <c r="C28" s="30" t="str">
        <f>TEXT(B13,"h:mm")</f>
        <v>11:07</v>
      </c>
      <c r="D28" s="60">
        <f>IF(C28="帰りの便がありません","",C29-C28)</f>
        <v>0.012499999999999956</v>
      </c>
      <c r="E28" s="19"/>
    </row>
    <row r="29" spans="1:5" ht="13.5">
      <c r="A29" s="51"/>
      <c r="B29" s="32" t="s">
        <v>52</v>
      </c>
      <c r="C29" s="25" t="str">
        <f>IF(C28="11:07","11:25",IF(C28="13:00","13:44",IF(C28="14:00","14:26",IF(C28="16:40","17:14",IF(C28="17:40","18:24","")))))</f>
        <v>11:25</v>
      </c>
      <c r="D29" s="61"/>
      <c r="E29" s="21"/>
    </row>
    <row r="31" ht="13.5">
      <c r="B31" s="2"/>
    </row>
    <row r="32" ht="13.5">
      <c r="B32" s="17"/>
    </row>
    <row r="34" ht="13.5">
      <c r="B34" s="2"/>
    </row>
    <row r="35" ht="13.5">
      <c r="B35" s="2"/>
    </row>
    <row r="36" ht="13.5">
      <c r="B36" s="2"/>
    </row>
  </sheetData>
  <sheetProtection/>
  <mergeCells count="17">
    <mergeCell ref="D28:D29"/>
    <mergeCell ref="A4:E4"/>
    <mergeCell ref="A26:B27"/>
    <mergeCell ref="A17:B17"/>
    <mergeCell ref="E24:E25"/>
    <mergeCell ref="A28:A29"/>
    <mergeCell ref="D18:D19"/>
    <mergeCell ref="D20:D21"/>
    <mergeCell ref="D22:D23"/>
    <mergeCell ref="D24:D25"/>
    <mergeCell ref="D26:D27"/>
    <mergeCell ref="A24:B25"/>
    <mergeCell ref="A11:C11"/>
    <mergeCell ref="A16:E16"/>
    <mergeCell ref="A18:A19"/>
    <mergeCell ref="A20:A21"/>
    <mergeCell ref="A22:A23"/>
  </mergeCells>
  <dataValidations count="3">
    <dataValidation type="list" allowBlank="1" showInputMessage="1" showErrorMessage="1" sqref="B6">
      <formula1>$J$5:$J$6</formula1>
    </dataValidation>
    <dataValidation type="list" allowBlank="1" showInputMessage="1" showErrorMessage="1" sqref="C6">
      <formula1>$K$5:$K$6</formula1>
    </dataValidation>
    <dataValidation type="list" allowBlank="1" showInputMessage="1" showErrorMessage="1" sqref="D6">
      <formula1>$L$5:$L$6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421875" style="0" customWidth="1"/>
    <col min="9" max="9" width="20.57421875" style="0" customWidth="1"/>
  </cols>
  <sheetData>
    <row r="4" spans="1:5" ht="13.5">
      <c r="A4" t="s">
        <v>21</v>
      </c>
      <c r="B4" t="s">
        <v>27</v>
      </c>
      <c r="C4" t="s">
        <v>28</v>
      </c>
      <c r="D4" t="s">
        <v>65</v>
      </c>
      <c r="E4" t="s">
        <v>30</v>
      </c>
    </row>
    <row r="5" spans="1:5" ht="13.5">
      <c r="A5" s="5" t="s">
        <v>20</v>
      </c>
      <c r="B5" t="s">
        <v>3</v>
      </c>
      <c r="C5" t="s">
        <v>5</v>
      </c>
      <c r="D5" t="s">
        <v>66</v>
      </c>
      <c r="E5" t="s">
        <v>8</v>
      </c>
    </row>
    <row r="6" spans="1:5" ht="13.5">
      <c r="A6" s="5" t="s">
        <v>12</v>
      </c>
      <c r="B6" t="s">
        <v>4</v>
      </c>
      <c r="C6" t="s">
        <v>6</v>
      </c>
      <c r="D6" t="s">
        <v>67</v>
      </c>
      <c r="E6" t="s">
        <v>9</v>
      </c>
    </row>
    <row r="7" spans="1:5" ht="13.5">
      <c r="A7" s="5" t="s">
        <v>13</v>
      </c>
      <c r="E7" t="s">
        <v>10</v>
      </c>
    </row>
    <row r="8" spans="1:5" ht="13.5">
      <c r="A8" s="5" t="s">
        <v>14</v>
      </c>
      <c r="E8" t="s">
        <v>11</v>
      </c>
    </row>
    <row r="9" ht="13.5">
      <c r="A9" s="5" t="s">
        <v>15</v>
      </c>
    </row>
    <row r="13" spans="1:6" ht="13.5">
      <c r="A13" s="1" t="s">
        <v>24</v>
      </c>
      <c r="B13" s="1">
        <f>IF('計算シート'!B6="申し込む",30,0)</f>
        <v>30</v>
      </c>
      <c r="C13" s="1">
        <f>IF('計算シート'!C6="見る",25,0)</f>
        <v>25</v>
      </c>
      <c r="D13" s="1">
        <f>IF('計算シート'!D6="する",15,0)</f>
        <v>15</v>
      </c>
      <c r="E13">
        <f>IF('計算シート'!E6="とらない",0,IF('計算シート'!E6="20分",20,IF('計算シート'!E6="40分",40,IF('計算シート'!E6="60分",60,""))))</f>
        <v>0</v>
      </c>
      <c r="F13">
        <f>B13+C13+D13+E13+30+20</f>
        <v>120</v>
      </c>
    </row>
    <row r="14" ht="13.5">
      <c r="F14" s="3">
        <f>F13/(60*24)</f>
        <v>0.08333333333333333</v>
      </c>
    </row>
    <row r="15" spans="1:9" ht="13.5">
      <c r="A15" t="s">
        <v>23</v>
      </c>
      <c r="I15" t="s">
        <v>25</v>
      </c>
    </row>
    <row r="16" spans="1:9" ht="13.5">
      <c r="A16" s="2">
        <v>0.35</v>
      </c>
      <c r="G16" s="4"/>
      <c r="I16" s="3">
        <v>0.46319444444444446</v>
      </c>
    </row>
    <row r="17" spans="1:9" ht="13.5">
      <c r="A17" s="2">
        <v>0.4083333333333334</v>
      </c>
      <c r="G17" s="3"/>
      <c r="I17" s="3">
        <v>0.5416666666666666</v>
      </c>
    </row>
    <row r="18" spans="1:9" ht="13.5">
      <c r="A18" s="2">
        <v>0.475</v>
      </c>
      <c r="I18" s="3">
        <v>0.5833333333333334</v>
      </c>
    </row>
    <row r="19" spans="1:9" ht="13.5">
      <c r="A19" s="2">
        <v>0.5666666666666667</v>
      </c>
      <c r="G19" s="3"/>
      <c r="I19" s="3">
        <v>0.6944444444444445</v>
      </c>
    </row>
    <row r="20" spans="1:9" ht="13.5">
      <c r="A20" s="2">
        <v>0.6347222222222222</v>
      </c>
      <c r="I20" s="2">
        <v>0.7361111111111112</v>
      </c>
    </row>
    <row r="22" ht="13.5">
      <c r="B22">
        <f>データ!D13</f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pc140096</dc:creator>
  <cp:keywords/>
  <dc:description/>
  <cp:lastModifiedBy>PC200983</cp:lastModifiedBy>
  <dcterms:created xsi:type="dcterms:W3CDTF">2016-08-15T01:44:06Z</dcterms:created>
  <dcterms:modified xsi:type="dcterms:W3CDTF">2024-02-22T05:26:27Z</dcterms:modified>
  <cp:category/>
  <cp:version/>
  <cp:contentType/>
  <cp:contentStatus/>
</cp:coreProperties>
</file>